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png" ContentType="image/png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2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 codeName="{7A2D7E96-6E34-419A-AE5F-296B3A7E7977}"/>
  <workbookPr codeName="ThisWorkbook" autoCompressPictures="0"/>
  <bookViews>
    <workbookView xWindow="0" yWindow="0" windowWidth="33600" windowHeight="20480" tabRatio="500"/>
  </bookViews>
  <sheets>
    <sheet name="Welcome" sheetId="2" r:id="rId1"/>
    <sheet name="Scenario1" sheetId="1" r:id="rId2"/>
    <sheet name="Scenario2" sheetId="4" r:id="rId3"/>
  </sheets>
  <definedNames>
    <definedName name="_xlnm.Print_Area" localSheetId="0">Welcome!$A$1:$N$31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57" i="4" l="1"/>
  <c r="B58" i="4"/>
  <c r="H24" i="4"/>
  <c r="G25" i="4"/>
  <c r="C53" i="4"/>
  <c r="D53" i="4"/>
  <c r="C52" i="4"/>
  <c r="D52" i="4"/>
  <c r="B48" i="4"/>
  <c r="B49" i="4"/>
  <c r="C44" i="4"/>
  <c r="D44" i="4"/>
  <c r="C43" i="4"/>
  <c r="D43" i="4"/>
  <c r="B39" i="4"/>
  <c r="B40" i="4"/>
  <c r="C35" i="4"/>
  <c r="D35" i="4"/>
  <c r="C34" i="4"/>
  <c r="D34" i="4"/>
  <c r="B30" i="4"/>
  <c r="B31" i="4"/>
  <c r="C26" i="4"/>
  <c r="D26" i="4"/>
  <c r="H23" i="4"/>
  <c r="J11" i="4"/>
  <c r="H11" i="4"/>
  <c r="I11" i="4"/>
  <c r="H25" i="4"/>
  <c r="C25" i="4"/>
  <c r="D25" i="4"/>
  <c r="G12" i="4"/>
  <c r="G24" i="4"/>
  <c r="G23" i="4"/>
  <c r="B21" i="4"/>
  <c r="B22" i="4"/>
  <c r="G20" i="4"/>
  <c r="G19" i="4"/>
  <c r="H17" i="4"/>
  <c r="C17" i="4"/>
  <c r="D17" i="4"/>
  <c r="C16" i="4"/>
  <c r="D16" i="4"/>
  <c r="I2" i="4"/>
  <c r="J2" i="4"/>
  <c r="I3" i="4"/>
  <c r="J3" i="4"/>
  <c r="I4" i="4"/>
  <c r="J4" i="4"/>
  <c r="I5" i="4"/>
  <c r="J5" i="4"/>
  <c r="D6" i="4"/>
  <c r="J6" i="4"/>
  <c r="D7" i="4"/>
  <c r="J7" i="4"/>
  <c r="D8" i="4"/>
  <c r="J8" i="4"/>
  <c r="D9" i="4"/>
  <c r="J9" i="4"/>
  <c r="D10" i="4"/>
  <c r="J10" i="4"/>
  <c r="J12" i="4"/>
  <c r="H6" i="4"/>
  <c r="H7" i="4"/>
  <c r="H8" i="4"/>
  <c r="H9" i="4"/>
  <c r="H10" i="4"/>
  <c r="H12" i="4"/>
  <c r="B12" i="4"/>
  <c r="F11" i="4"/>
  <c r="B11" i="4"/>
  <c r="I10" i="4"/>
  <c r="F10" i="4"/>
  <c r="B10" i="4"/>
  <c r="I9" i="4"/>
  <c r="F9" i="4"/>
  <c r="B9" i="4"/>
  <c r="I8" i="4"/>
  <c r="F8" i="4"/>
  <c r="B2" i="4"/>
  <c r="B8" i="4"/>
  <c r="I7" i="4"/>
  <c r="F7" i="4"/>
  <c r="B7" i="4"/>
  <c r="I6" i="4"/>
  <c r="F6" i="4"/>
  <c r="B4" i="4"/>
  <c r="B3" i="4"/>
  <c r="C53" i="1"/>
  <c r="D53" i="1"/>
  <c r="C52" i="1"/>
  <c r="D52" i="1"/>
  <c r="C44" i="1"/>
  <c r="D44" i="1"/>
  <c r="C43" i="1"/>
  <c r="D43" i="1"/>
  <c r="C35" i="1"/>
  <c r="D35" i="1"/>
  <c r="C34" i="1"/>
  <c r="D34" i="1"/>
  <c r="C26" i="1"/>
  <c r="D26" i="1"/>
  <c r="C25" i="1"/>
  <c r="D25" i="1"/>
  <c r="D16" i="1"/>
  <c r="J9" i="1"/>
  <c r="J8" i="1"/>
  <c r="J7" i="1"/>
  <c r="J6" i="1"/>
  <c r="D17" i="1"/>
  <c r="C16" i="1"/>
  <c r="D10" i="1"/>
  <c r="D9" i="1"/>
  <c r="D8" i="1"/>
  <c r="D7" i="1"/>
  <c r="B57" i="1"/>
  <c r="B58" i="1"/>
  <c r="J10" i="1"/>
  <c r="H10" i="1"/>
  <c r="I10" i="1"/>
  <c r="H23" i="1"/>
  <c r="J11" i="1"/>
  <c r="H11" i="1"/>
  <c r="G19" i="1"/>
  <c r="H24" i="1"/>
  <c r="B10" i="1"/>
  <c r="D6" i="1"/>
  <c r="B39" i="1"/>
  <c r="B40" i="1"/>
  <c r="B48" i="1"/>
  <c r="B49" i="1"/>
  <c r="B12" i="1"/>
  <c r="B7" i="1"/>
  <c r="B2" i="1"/>
  <c r="B8" i="1"/>
  <c r="G12" i="1"/>
  <c r="G24" i="1"/>
  <c r="B4" i="1"/>
  <c r="G23" i="1"/>
  <c r="B3" i="1"/>
  <c r="F11" i="1"/>
  <c r="F10" i="1"/>
  <c r="F9" i="1"/>
  <c r="F8" i="1"/>
  <c r="F7" i="1"/>
  <c r="F6" i="1"/>
  <c r="I11" i="1"/>
  <c r="H25" i="1"/>
  <c r="B11" i="1"/>
  <c r="B9" i="1"/>
  <c r="B21" i="1"/>
  <c r="B22" i="1"/>
  <c r="G25" i="1"/>
  <c r="C17" i="1"/>
  <c r="B30" i="1"/>
  <c r="B31" i="1"/>
  <c r="I2" i="1"/>
  <c r="J2" i="1"/>
  <c r="I3" i="1"/>
  <c r="J3" i="1"/>
  <c r="I4" i="1"/>
  <c r="J4" i="1"/>
  <c r="I5" i="1"/>
  <c r="J5" i="1"/>
  <c r="H17" i="1"/>
  <c r="H9" i="1"/>
  <c r="I9" i="1"/>
  <c r="H8" i="1"/>
  <c r="I8" i="1"/>
  <c r="H7" i="1"/>
  <c r="I7" i="1"/>
  <c r="H6" i="1"/>
  <c r="I6" i="1"/>
  <c r="G20" i="1"/>
  <c r="J12" i="1"/>
  <c r="H12" i="1"/>
</calcChain>
</file>

<file path=xl/comments1.xml><?xml version="1.0" encoding="utf-8"?>
<comments xmlns="http://schemas.openxmlformats.org/spreadsheetml/2006/main">
  <authors>
    <author>Phil Paral</author>
    <author>Atish Davda</author>
  </authors>
  <commentList>
    <comment ref="J12" authorId="0">
      <text>
        <r>
          <rPr>
            <sz val="9"/>
            <color indexed="81"/>
            <rFont val="Tahoma"/>
            <family val="2"/>
          </rPr>
          <t>Click on Data &gt; What If Analysis &gt; Goal Seek
Set cell = J11
To value = 1.0
By changing = I11</t>
        </r>
      </text>
    </comment>
    <comment ref="A16" authorId="1">
      <text>
        <r>
          <rPr>
            <b/>
            <sz val="9"/>
            <color indexed="81"/>
            <rFont val="Tahoma"/>
            <family val="2"/>
          </rPr>
          <t>Atish Davda:</t>
        </r>
        <r>
          <rPr>
            <sz val="9"/>
            <color indexed="81"/>
            <rFont val="Tahoma"/>
            <family val="2"/>
          </rPr>
          <t xml:space="preserve">
Cap on Capped Note. 
If Uncapped Note, enter insanely high amount like $1B
If Convertible Security, enter effective valuation (investment / equity stake)</t>
        </r>
      </text>
    </comment>
    <comment ref="A17" authorId="1">
      <text>
        <r>
          <rPr>
            <b/>
            <sz val="9"/>
            <color indexed="81"/>
            <rFont val="Tahoma"/>
            <family val="2"/>
          </rPr>
          <t>Atish Davda:</t>
        </r>
        <r>
          <rPr>
            <sz val="9"/>
            <color indexed="81"/>
            <rFont val="Tahoma"/>
            <family val="2"/>
          </rPr>
          <t xml:space="preserve">
Discount on Convertible Note. If Converible Security, enter 0%</t>
        </r>
      </text>
    </comment>
    <comment ref="H17" authorId="1">
      <text>
        <r>
          <rPr>
            <b/>
            <sz val="9"/>
            <color indexed="81"/>
            <rFont val="Calibri"/>
            <family val="2"/>
          </rPr>
          <t>Atish Davda:</t>
        </r>
        <r>
          <rPr>
            <sz val="9"/>
            <color indexed="81"/>
            <rFont val="Calibri"/>
            <family val="2"/>
          </rPr>
          <t xml:space="preserve">
Sanity Check
</t>
        </r>
      </text>
    </comment>
    <comment ref="A18" authorId="1">
      <text>
        <r>
          <rPr>
            <b/>
            <sz val="9"/>
            <color indexed="81"/>
            <rFont val="Tahoma"/>
            <family val="2"/>
          </rPr>
          <t>Atish Davda:</t>
        </r>
        <r>
          <rPr>
            <sz val="9"/>
            <color indexed="81"/>
            <rFont val="Tahoma"/>
            <family val="2"/>
          </rPr>
          <t xml:space="preserve">
Used to calcualte accrued interest for purpose of this sheet</t>
        </r>
      </text>
    </comment>
    <comment ref="A19" authorId="1">
      <text>
        <r>
          <rPr>
            <b/>
            <sz val="9"/>
            <color indexed="81"/>
            <rFont val="Tahoma"/>
            <family val="2"/>
          </rPr>
          <t>Atish Davda:</t>
        </r>
        <r>
          <rPr>
            <sz val="9"/>
            <color indexed="81"/>
            <rFont val="Tahoma"/>
            <family val="2"/>
          </rPr>
          <t xml:space="preserve">
0% indicates convertible security, rather than converitible note</t>
        </r>
      </text>
    </comment>
    <comment ref="A20" authorId="1">
      <text>
        <r>
          <rPr>
            <b/>
            <sz val="9"/>
            <color indexed="81"/>
            <rFont val="Tahoma"/>
            <family val="2"/>
          </rPr>
          <t>Atish Davda:</t>
        </r>
        <r>
          <rPr>
            <sz val="9"/>
            <color indexed="81"/>
            <rFont val="Tahoma"/>
            <family val="2"/>
          </rPr>
          <t xml:space="preserve">
same as investment amount</t>
        </r>
      </text>
    </comment>
    <comment ref="A21" authorId="1">
      <text>
        <r>
          <rPr>
            <b/>
            <sz val="9"/>
            <color indexed="81"/>
            <rFont val="Tahoma"/>
            <family val="2"/>
          </rPr>
          <t>Atish Davda:</t>
        </r>
        <r>
          <rPr>
            <sz val="9"/>
            <color indexed="81"/>
            <rFont val="Tahoma"/>
            <family val="2"/>
          </rPr>
          <t xml:space="preserve">
Assuming full interest accrued for term until hypothetical price round
</t>
        </r>
      </text>
    </comment>
    <comment ref="A22" authorId="1">
      <text>
        <r>
          <rPr>
            <b/>
            <sz val="9"/>
            <color indexed="81"/>
            <rFont val="Tahoma"/>
            <family val="2"/>
          </rPr>
          <t>Atish Davda:</t>
        </r>
        <r>
          <rPr>
            <sz val="9"/>
            <color indexed="81"/>
            <rFont val="Tahoma"/>
            <family val="2"/>
          </rPr>
          <t xml:space="preserve">
Principal + Interest</t>
        </r>
      </text>
    </comment>
  </commentList>
</comments>
</file>

<file path=xl/comments2.xml><?xml version="1.0" encoding="utf-8"?>
<comments xmlns="http://schemas.openxmlformats.org/spreadsheetml/2006/main">
  <authors>
    <author>Phil Paral</author>
    <author>Atish Davda</author>
  </authors>
  <commentList>
    <comment ref="J12" authorId="0">
      <text>
        <r>
          <rPr>
            <sz val="9"/>
            <color indexed="81"/>
            <rFont val="Tahoma"/>
            <family val="2"/>
          </rPr>
          <t>Click on Data &gt; What If Analysis &gt; Goal Seek
Set cell = J11
To value = 1.0
By changing = I11</t>
        </r>
      </text>
    </comment>
    <comment ref="A16" authorId="1">
      <text>
        <r>
          <rPr>
            <b/>
            <sz val="9"/>
            <color indexed="81"/>
            <rFont val="Tahoma"/>
            <family val="2"/>
          </rPr>
          <t>Atish Davda:</t>
        </r>
        <r>
          <rPr>
            <sz val="9"/>
            <color indexed="81"/>
            <rFont val="Tahoma"/>
            <family val="2"/>
          </rPr>
          <t xml:space="preserve">
Cap on Capped Note. 
If Uncapped Note, enter insanely high amount like $1B
If Convertible Security, enter effective valuation (investment / equity stake)</t>
        </r>
      </text>
    </comment>
    <comment ref="A17" authorId="1">
      <text>
        <r>
          <rPr>
            <b/>
            <sz val="9"/>
            <color indexed="81"/>
            <rFont val="Tahoma"/>
            <family val="2"/>
          </rPr>
          <t>Atish Davda:</t>
        </r>
        <r>
          <rPr>
            <sz val="9"/>
            <color indexed="81"/>
            <rFont val="Tahoma"/>
            <family val="2"/>
          </rPr>
          <t xml:space="preserve">
Discount on Convertible Note. If Converible Security, enter 0%</t>
        </r>
      </text>
    </comment>
    <comment ref="H17" authorId="1">
      <text>
        <r>
          <rPr>
            <b/>
            <sz val="9"/>
            <color indexed="81"/>
            <rFont val="Calibri"/>
            <family val="2"/>
          </rPr>
          <t>Atish Davda:</t>
        </r>
        <r>
          <rPr>
            <sz val="9"/>
            <color indexed="81"/>
            <rFont val="Calibri"/>
            <family val="2"/>
          </rPr>
          <t xml:space="preserve">
Sanity Check
</t>
        </r>
      </text>
    </comment>
    <comment ref="A18" authorId="1">
      <text>
        <r>
          <rPr>
            <b/>
            <sz val="9"/>
            <color indexed="81"/>
            <rFont val="Tahoma"/>
            <family val="2"/>
          </rPr>
          <t>Atish Davda:</t>
        </r>
        <r>
          <rPr>
            <sz val="9"/>
            <color indexed="81"/>
            <rFont val="Tahoma"/>
            <family val="2"/>
          </rPr>
          <t xml:space="preserve">
Used to calcualte accrued interest for purpose of this sheet</t>
        </r>
      </text>
    </comment>
    <comment ref="A19" authorId="1">
      <text>
        <r>
          <rPr>
            <b/>
            <sz val="9"/>
            <color indexed="81"/>
            <rFont val="Tahoma"/>
            <family val="2"/>
          </rPr>
          <t>Atish Davda:</t>
        </r>
        <r>
          <rPr>
            <sz val="9"/>
            <color indexed="81"/>
            <rFont val="Tahoma"/>
            <family val="2"/>
          </rPr>
          <t xml:space="preserve">
0% indicates convertible security, rather than converitible note</t>
        </r>
      </text>
    </comment>
    <comment ref="A20" authorId="1">
      <text>
        <r>
          <rPr>
            <b/>
            <sz val="9"/>
            <color indexed="81"/>
            <rFont val="Tahoma"/>
            <family val="2"/>
          </rPr>
          <t>Atish Davda:</t>
        </r>
        <r>
          <rPr>
            <sz val="9"/>
            <color indexed="81"/>
            <rFont val="Tahoma"/>
            <family val="2"/>
          </rPr>
          <t xml:space="preserve">
same as investment amount</t>
        </r>
      </text>
    </comment>
    <comment ref="A21" authorId="1">
      <text>
        <r>
          <rPr>
            <b/>
            <sz val="9"/>
            <color indexed="81"/>
            <rFont val="Tahoma"/>
            <family val="2"/>
          </rPr>
          <t>Atish Davda:</t>
        </r>
        <r>
          <rPr>
            <sz val="9"/>
            <color indexed="81"/>
            <rFont val="Tahoma"/>
            <family val="2"/>
          </rPr>
          <t xml:space="preserve">
Assuming full interest accrued for term until hypothetical price round
</t>
        </r>
      </text>
    </comment>
    <comment ref="A22" authorId="1">
      <text>
        <r>
          <rPr>
            <b/>
            <sz val="9"/>
            <color indexed="81"/>
            <rFont val="Tahoma"/>
            <family val="2"/>
          </rPr>
          <t>Atish Davda:</t>
        </r>
        <r>
          <rPr>
            <sz val="9"/>
            <color indexed="81"/>
            <rFont val="Tahoma"/>
            <family val="2"/>
          </rPr>
          <t xml:space="preserve">
Principal + Interest</t>
        </r>
      </text>
    </comment>
  </commentList>
</comments>
</file>

<file path=xl/sharedStrings.xml><?xml version="1.0" encoding="utf-8"?>
<sst xmlns="http://schemas.openxmlformats.org/spreadsheetml/2006/main" count="222" uniqueCount="84">
  <si>
    <t>Cap Table</t>
  </si>
  <si>
    <t>ESOP</t>
  </si>
  <si>
    <t>Ownership</t>
  </si>
  <si>
    <t>common</t>
  </si>
  <si>
    <t>Preferred</t>
  </si>
  <si>
    <t>Shares</t>
  </si>
  <si>
    <t>Converting Cap</t>
  </si>
  <si>
    <t>VC Ownership</t>
  </si>
  <si>
    <t>Founder 1</t>
  </si>
  <si>
    <t>Founder 2</t>
  </si>
  <si>
    <t>Founder 3</t>
  </si>
  <si>
    <t>Round 1</t>
  </si>
  <si>
    <t>Round 2</t>
  </si>
  <si>
    <t>Total Raised</t>
  </si>
  <si>
    <t>Eff. Share Price</t>
  </si>
  <si>
    <t>Shared Received</t>
  </si>
  <si>
    <t>Hypothetical Price Round</t>
  </si>
  <si>
    <t>Pre-Money Valuation</t>
  </si>
  <si>
    <t>Post-Money Valuation</t>
  </si>
  <si>
    <t>Investment</t>
  </si>
  <si>
    <t>Incoming Investment</t>
  </si>
  <si>
    <t>Total Dilution (VC+Angel)</t>
  </si>
  <si>
    <t>Share Price</t>
  </si>
  <si>
    <t>Total</t>
  </si>
  <si>
    <t>Notes</t>
  </si>
  <si>
    <t>Disclaimer</t>
  </si>
  <si>
    <t>Please consult your legal counsel and tax advisors in order to best understand all aspects of capitalization tables.</t>
  </si>
  <si>
    <r>
      <rPr>
        <sz val="12"/>
        <rFont val="Calibri"/>
        <family val="2"/>
        <scheme val="minor"/>
      </rPr>
      <t xml:space="preserve">Inputs are in </t>
    </r>
    <r>
      <rPr>
        <sz val="12"/>
        <color rgb="FF0070C0"/>
        <rFont val="Calibri"/>
        <family val="2"/>
        <scheme val="minor"/>
      </rPr>
      <t>Blue</t>
    </r>
    <r>
      <rPr>
        <sz val="12"/>
        <rFont val="Calibri"/>
        <family val="2"/>
        <scheme val="minor"/>
      </rPr>
      <t>. Feel free to edit these cells.</t>
    </r>
  </si>
  <si>
    <t>Two scenarios are depicted in this workbook.</t>
  </si>
  <si>
    <t>Structurally, both scenarios are identical. We assume:</t>
  </si>
  <si>
    <t>Up to three (3) founders.</t>
  </si>
  <si>
    <t>10% ESOP plan pre-funding.</t>
  </si>
  <si>
    <t>Scenario 2 depicts what happens to dilution in a "down round" (price round where pre-money valution is below highest cap of previous note).</t>
  </si>
  <si>
    <t>The goal of this scenario to not to sensationalize use or avoidance of convertible notes, rather to educate the manager of its effects.</t>
  </si>
  <si>
    <t>This sample cap table is made available by EquityZen (www.equityzen.com) as an educational exercise, on an as-is basis with no warranties.</t>
  </si>
  <si>
    <t>Please do not hesitate to reach us with questions or comments:</t>
  </si>
  <si>
    <t>Atish Davda</t>
  </si>
  <si>
    <t>atish@equityzen.com</t>
  </si>
  <si>
    <t>EquityZen</t>
  </si>
  <si>
    <t>EquityZen's Blog</t>
  </si>
  <si>
    <t>Where Private Investors Access Proven Startups</t>
  </si>
  <si>
    <t xml:space="preserve">With over $10M of equity on sale, EquityZen's platform is connecting shareholders of </t>
  </si>
  <si>
    <t>mature venture-backed companies with investors looking for unique investments.</t>
  </si>
  <si>
    <t>www.equityzen.com</t>
  </si>
  <si>
    <t xml:space="preserve">Subscribe for discussions on similar topics: </t>
  </si>
  <si>
    <t/>
  </si>
  <si>
    <t>Info</t>
  </si>
  <si>
    <t>Round 3</t>
  </si>
  <si>
    <t>Round 4</t>
  </si>
  <si>
    <t>Round 5</t>
  </si>
  <si>
    <t>Up to five (5) financing rounds, each structured as standard convertible security or convertible note (including follow-ons).</t>
  </si>
  <si>
    <t>Each time you edit deal terms in blue cells, you must recalculate Total Shares in cap table (ensure Total Ownership = 100%) using Goal Seek or Solver.</t>
  </si>
  <si>
    <t>Pre-Price Round Summary</t>
  </si>
  <si>
    <t>Post-Price Round Summary</t>
  </si>
  <si>
    <t>Cap</t>
  </si>
  <si>
    <t>Discount</t>
  </si>
  <si>
    <t>Issue Date</t>
  </si>
  <si>
    <t>Interest Rate</t>
  </si>
  <si>
    <t>Principal</t>
  </si>
  <si>
    <t>Shares Received</t>
  </si>
  <si>
    <t>Closing Date</t>
  </si>
  <si>
    <t>Shares Purchased</t>
  </si>
  <si>
    <t>Pref. Shared Price (eff.)</t>
  </si>
  <si>
    <t>Accrued Interest</t>
  </si>
  <si>
    <t>Pre</t>
  </si>
  <si>
    <t>Post</t>
  </si>
  <si>
    <t>Valuation</t>
  </si>
  <si>
    <t>Shares Oustanding</t>
  </si>
  <si>
    <t>Shares Outstanding</t>
  </si>
  <si>
    <t>Total $ to Convert</t>
  </si>
  <si>
    <t>Company raises 50K in convertible security for 5% from investor X</t>
  </si>
  <si>
    <t>X exercises follow-on right to invest 100K at 3M cap</t>
  </si>
  <si>
    <t>Then company raises 205K and 25K at 5M caps in two discrete convertible notes</t>
  </si>
  <si>
    <t>Company raises 250K in convertible note at 5.5M cap</t>
  </si>
  <si>
    <t>Then, company riases a hypothetical price round of 2M investment at 6M pre</t>
  </si>
  <si>
    <t>Assumptions (before your changes)</t>
  </si>
  <si>
    <t>Set Ownership to 100% by changing Total Shares value.)</t>
  </si>
  <si>
    <t>(if you disable macros, this button won't work.</t>
  </si>
  <si>
    <t xml:space="preserve"> Use Goal Seek or Solver.</t>
  </si>
  <si>
    <t>Then company raises 250K and 100K at 5M caps in two discrete convertible notes</t>
  </si>
  <si>
    <t>Downround impacts dilution heavily</t>
  </si>
  <si>
    <t>Company raises 1M in convertible note at 10M cap</t>
  </si>
  <si>
    <t>&lt;= RECALCULATE</t>
  </si>
  <si>
    <t>Co-founder, EquityZen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</si>
</sst>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.00"/>
    <numFmt numFmtId="165" formatCode="&quot;$&quot;#,##0"/>
    <numFmt numFmtId="166" formatCode="0.0%"/>
    <numFmt numFmtId="167" formatCode="_(&quot;$&quot;* #,##0_);_(&quot;$&quot;* \(#,##0\);_(&quot;$&quot;* &quot;-&quot;??_);_(@_)"/>
    <numFmt numFmtId="168" formatCode="_(* #,##0_);_(* \(#,##0\);_(* &quot;-&quot;??_);_(@_)"/>
  </numFmts>
  <fonts count="1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rgb="FF0070C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u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theme="0" tint="-0.34998626667073579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9"/>
      <color indexed="81"/>
      <name val="Calibri"/>
      <family val="2"/>
    </font>
    <font>
      <b/>
      <sz val="9"/>
      <color indexed="81"/>
      <name val="Calibri"/>
      <family val="2"/>
    </font>
    <font>
      <b/>
      <i/>
      <u/>
      <sz val="12"/>
      <color theme="1"/>
      <name val="Calibri"/>
      <family val="2"/>
      <scheme val="minor"/>
    </font>
    <font>
      <u/>
      <sz val="12"/>
      <color theme="10"/>
      <name val="Calibri"/>
      <family val="2"/>
    </font>
    <font>
      <i/>
      <sz val="12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3">
    <xf numFmtId="0" fontId="0" fillId="0" borderId="0"/>
    <xf numFmtId="9" fontId="1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</cellStyleXfs>
  <cellXfs count="63">
    <xf numFmtId="0" fontId="0" fillId="0" borderId="0" xfId="0"/>
    <xf numFmtId="3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2" fillId="0" borderId="0" xfId="0" applyFont="1"/>
    <xf numFmtId="165" fontId="4" fillId="0" borderId="0" xfId="0" applyNumberFormat="1" applyFont="1"/>
    <xf numFmtId="3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9" fontId="0" fillId="0" borderId="0" xfId="1" applyFont="1" applyAlignment="1">
      <alignment horizontal="center"/>
    </xf>
    <xf numFmtId="165" fontId="4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9" fontId="4" fillId="0" borderId="0" xfId="0" applyNumberFormat="1" applyFont="1" applyAlignment="1">
      <alignment horizontal="center"/>
    </xf>
    <xf numFmtId="14" fontId="4" fillId="0" borderId="0" xfId="0" applyNumberFormat="1" applyFont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3" fontId="0" fillId="2" borderId="0" xfId="0" applyNumberFormat="1" applyFill="1" applyAlignment="1">
      <alignment horizontal="center"/>
    </xf>
    <xf numFmtId="0" fontId="0" fillId="2" borderId="1" xfId="0" applyFill="1" applyBorder="1"/>
    <xf numFmtId="3" fontId="0" fillId="2" borderId="1" xfId="0" applyNumberForma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3" fontId="4" fillId="2" borderId="0" xfId="0" applyNumberFormat="1" applyFont="1" applyFill="1" applyAlignment="1">
      <alignment horizontal="center"/>
    </xf>
    <xf numFmtId="165" fontId="4" fillId="2" borderId="0" xfId="0" applyNumberFormat="1" applyFont="1" applyFill="1" applyAlignment="1">
      <alignment horizontal="center"/>
    </xf>
    <xf numFmtId="3" fontId="7" fillId="2" borderId="0" xfId="0" applyNumberFormat="1" applyFont="1" applyFill="1" applyAlignment="1">
      <alignment horizontal="center"/>
    </xf>
    <xf numFmtId="3" fontId="0" fillId="2" borderId="0" xfId="1" applyNumberFormat="1" applyFont="1" applyFill="1" applyAlignment="1">
      <alignment horizontal="center"/>
    </xf>
    <xf numFmtId="3" fontId="0" fillId="2" borderId="0" xfId="1" applyNumberFormat="1" applyFont="1" applyFill="1" applyBorder="1" applyAlignment="1">
      <alignment horizontal="center"/>
    </xf>
    <xf numFmtId="9" fontId="8" fillId="0" borderId="0" xfId="0" applyNumberFormat="1" applyFont="1"/>
    <xf numFmtId="3" fontId="3" fillId="0" borderId="0" xfId="0" applyNumberFormat="1" applyFont="1" applyAlignment="1">
      <alignment horizontal="center"/>
    </xf>
    <xf numFmtId="10" fontId="2" fillId="2" borderId="0" xfId="1" applyNumberFormat="1" applyFont="1" applyFill="1" applyAlignment="1">
      <alignment horizontal="center"/>
    </xf>
    <xf numFmtId="3" fontId="0" fillId="2" borderId="1" xfId="1" applyNumberFormat="1" applyFont="1" applyFill="1" applyBorder="1" applyAlignment="1">
      <alignment horizontal="center"/>
    </xf>
    <xf numFmtId="3" fontId="9" fillId="0" borderId="0" xfId="0" applyNumberFormat="1" applyFont="1"/>
    <xf numFmtId="0" fontId="0" fillId="0" borderId="0" xfId="0" applyAlignment="1">
      <alignment horizontal="right"/>
    </xf>
    <xf numFmtId="165" fontId="3" fillId="0" borderId="0" xfId="0" applyNumberFormat="1" applyFont="1" applyAlignment="1">
      <alignment horizontal="center"/>
    </xf>
    <xf numFmtId="0" fontId="2" fillId="2" borderId="0" xfId="0" applyFont="1" applyFill="1"/>
    <xf numFmtId="0" fontId="14" fillId="2" borderId="0" xfId="0" applyFont="1" applyFill="1"/>
    <xf numFmtId="0" fontId="3" fillId="0" borderId="0" xfId="0" applyFont="1"/>
    <xf numFmtId="0" fontId="4" fillId="0" borderId="0" xfId="0" applyFont="1"/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15" fillId="0" borderId="0" xfId="22" applyAlignment="1" applyProtection="1"/>
    <xf numFmtId="0" fontId="16" fillId="0" borderId="0" xfId="0" applyFont="1"/>
    <xf numFmtId="0" fontId="0" fillId="0" borderId="0" xfId="0" applyFont="1"/>
    <xf numFmtId="0" fontId="0" fillId="0" borderId="0" xfId="0" quotePrefix="1"/>
    <xf numFmtId="166" fontId="4" fillId="0" borderId="0" xfId="0" applyNumberFormat="1" applyFont="1" applyAlignment="1">
      <alignment horizontal="center"/>
    </xf>
    <xf numFmtId="10" fontId="4" fillId="0" borderId="0" xfId="0" applyNumberFormat="1" applyFont="1" applyAlignment="1">
      <alignment horizontal="center"/>
    </xf>
    <xf numFmtId="44" fontId="3" fillId="0" borderId="0" xfId="21" applyFont="1" applyAlignment="1">
      <alignment horizontal="center"/>
    </xf>
    <xf numFmtId="44" fontId="0" fillId="0" borderId="0" xfId="21" applyFont="1"/>
    <xf numFmtId="164" fontId="2" fillId="0" borderId="0" xfId="0" applyNumberFormat="1" applyFont="1" applyAlignment="1">
      <alignment horizontal="center"/>
    </xf>
    <xf numFmtId="0" fontId="2" fillId="2" borderId="2" xfId="0" applyFont="1" applyFill="1" applyBorder="1"/>
    <xf numFmtId="0" fontId="0" fillId="2" borderId="3" xfId="0" applyFill="1" applyBorder="1"/>
    <xf numFmtId="0" fontId="0" fillId="2" borderId="4" xfId="0" applyFill="1" applyBorder="1"/>
    <xf numFmtId="167" fontId="0" fillId="2" borderId="5" xfId="21" applyNumberFormat="1" applyFont="1" applyFill="1" applyBorder="1"/>
    <xf numFmtId="0" fontId="0" fillId="2" borderId="6" xfId="0" applyFill="1" applyBorder="1"/>
    <xf numFmtId="168" fontId="0" fillId="2" borderId="7" xfId="20" applyNumberFormat="1" applyFont="1" applyFill="1" applyBorder="1"/>
    <xf numFmtId="168" fontId="0" fillId="2" borderId="5" xfId="20" applyNumberFormat="1" applyFont="1" applyFill="1" applyBorder="1"/>
    <xf numFmtId="44" fontId="0" fillId="2" borderId="5" xfId="21" applyNumberFormat="1" applyFont="1" applyFill="1" applyBorder="1"/>
    <xf numFmtId="0" fontId="2" fillId="2" borderId="8" xfId="0" applyFont="1" applyFill="1" applyBorder="1"/>
    <xf numFmtId="0" fontId="0" fillId="2" borderId="4" xfId="0" applyFont="1" applyFill="1" applyBorder="1"/>
    <xf numFmtId="9" fontId="0" fillId="2" borderId="0" xfId="1" applyNumberFormat="1" applyFont="1" applyFill="1" applyAlignment="1">
      <alignment horizontal="center"/>
    </xf>
    <xf numFmtId="9" fontId="0" fillId="2" borderId="1" xfId="1" applyNumberFormat="1" applyFont="1" applyFill="1" applyBorder="1" applyAlignment="1">
      <alignment horizontal="center"/>
    </xf>
    <xf numFmtId="9" fontId="0" fillId="2" borderId="0" xfId="0" applyNumberFormat="1" applyFont="1" applyFill="1" applyAlignment="1">
      <alignment horizontal="center"/>
    </xf>
    <xf numFmtId="0" fontId="17" fillId="0" borderId="0" xfId="0" applyFont="1"/>
    <xf numFmtId="9" fontId="2" fillId="2" borderId="9" xfId="0" applyNumberFormat="1" applyFont="1" applyFill="1" applyBorder="1"/>
    <xf numFmtId="0" fontId="16" fillId="0" borderId="0" xfId="0" applyFont="1" applyAlignment="1">
      <alignment horizontal="right"/>
    </xf>
  </cellXfs>
  <cellStyles count="23">
    <cellStyle name="Comma" xfId="20" builtinId="3"/>
    <cellStyle name="Currency" xfId="21" builtinId="4"/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2" builtinId="8"/>
    <cellStyle name="Normal" xfId="0" builtinId="0"/>
    <cellStyle name="Percent" xfId="1" builtinId="5"/>
  </cellStyles>
  <dxfs count="4">
    <dxf>
      <font>
        <color rgb="FFC00000"/>
      </font>
      <fill>
        <patternFill>
          <bgColor theme="5" tint="0.59996337778862885"/>
        </patternFill>
      </fill>
    </dxf>
    <dxf>
      <font>
        <color theme="0"/>
      </font>
      <fill>
        <patternFill>
          <bgColor theme="0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://equityzen.com" TargetMode="External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5</xdr:col>
      <xdr:colOff>504825</xdr:colOff>
      <xdr:row>3</xdr:row>
      <xdr:rowOff>176166</xdr:rowOff>
    </xdr:to>
    <xdr:pic>
      <xdr:nvPicPr>
        <xdr:cNvPr id="2" name="Picture 1" descr="EZLogow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" y="1"/>
          <a:ext cx="3933824" cy="7762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203200</xdr:colOff>
          <xdr:row>14</xdr:row>
          <xdr:rowOff>76200</xdr:rowOff>
        </xdr:from>
        <xdr:to>
          <xdr:col>9</xdr:col>
          <xdr:colOff>1092200</xdr:colOff>
          <xdr:row>25</xdr:row>
          <xdr:rowOff>63500</xdr:rowOff>
        </xdr:to>
        <xdr:sp macro="" textlink="">
          <xdr:nvSpPr>
            <xdr:cNvPr id="1079" name="Butto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Recalculate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203200</xdr:colOff>
          <xdr:row>14</xdr:row>
          <xdr:rowOff>76200</xdr:rowOff>
        </xdr:from>
        <xdr:to>
          <xdr:col>9</xdr:col>
          <xdr:colOff>1092200</xdr:colOff>
          <xdr:row>25</xdr:row>
          <xdr:rowOff>63500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Recalculate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equityzen.com/" TargetMode="External"/><Relationship Id="rId4" Type="http://schemas.openxmlformats.org/officeDocument/2006/relationships/drawing" Target="../drawings/drawing1.xml"/><Relationship Id="rId1" Type="http://schemas.openxmlformats.org/officeDocument/2006/relationships/hyperlink" Target="mailto:atish@equityzen.com" TargetMode="External"/><Relationship Id="rId2" Type="http://schemas.openxmlformats.org/officeDocument/2006/relationships/hyperlink" Target="http://equityzen.com/e/blog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omments" Target="../comments1.xml"/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4" Type="http://schemas.openxmlformats.org/officeDocument/2006/relationships/comments" Target="../comments2.xml"/><Relationship Id="rId1" Type="http://schemas.openxmlformats.org/officeDocument/2006/relationships/drawing" Target="../drawings/drawing3.xml"/><Relationship Id="rId2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pageSetUpPr fitToPage="1"/>
  </sheetPr>
  <dimension ref="A5:E31"/>
  <sheetViews>
    <sheetView showGridLines="0" tabSelected="1" zoomScale="145" zoomScaleNormal="145" zoomScaleSheetLayoutView="100" zoomScalePageLayoutView="145" workbookViewId="0">
      <selection activeCell="A31" sqref="A31"/>
    </sheetView>
  </sheetViews>
  <sheetFormatPr baseColWidth="10" defaultColWidth="8.83203125" defaultRowHeight="15" x14ac:dyDescent="0"/>
  <sheetData>
    <row r="5" spans="1:1">
      <c r="A5" s="4" t="s">
        <v>24</v>
      </c>
    </row>
    <row r="6" spans="1:1">
      <c r="A6" s="35" t="s">
        <v>27</v>
      </c>
    </row>
    <row r="7" spans="1:1">
      <c r="A7" s="34" t="s">
        <v>51</v>
      </c>
    </row>
    <row r="8" spans="1:1">
      <c r="A8" t="s">
        <v>28</v>
      </c>
    </row>
    <row r="9" spans="1:1">
      <c r="A9" s="36" t="s">
        <v>29</v>
      </c>
    </row>
    <row r="10" spans="1:1">
      <c r="A10" s="37" t="s">
        <v>30</v>
      </c>
    </row>
    <row r="11" spans="1:1">
      <c r="A11" s="37" t="s">
        <v>31</v>
      </c>
    </row>
    <row r="12" spans="1:1">
      <c r="A12" s="37" t="s">
        <v>50</v>
      </c>
    </row>
    <row r="13" spans="1:1">
      <c r="A13" s="36" t="s">
        <v>32</v>
      </c>
    </row>
    <row r="14" spans="1:1">
      <c r="A14" s="37" t="s">
        <v>33</v>
      </c>
    </row>
    <row r="16" spans="1:1">
      <c r="A16" s="4" t="s">
        <v>25</v>
      </c>
    </row>
    <row r="17" spans="1:5">
      <c r="A17" t="s">
        <v>34</v>
      </c>
    </row>
    <row r="18" spans="1:5">
      <c r="A18" t="s">
        <v>26</v>
      </c>
    </row>
    <row r="20" spans="1:5">
      <c r="A20" t="s">
        <v>35</v>
      </c>
    </row>
    <row r="21" spans="1:5">
      <c r="A21" s="4" t="s">
        <v>36</v>
      </c>
    </row>
    <row r="22" spans="1:5">
      <c r="A22" s="38" t="s">
        <v>37</v>
      </c>
    </row>
    <row r="23" spans="1:5">
      <c r="A23" t="s">
        <v>83</v>
      </c>
    </row>
    <row r="25" spans="1:5">
      <c r="A25" s="4" t="s">
        <v>38</v>
      </c>
    </row>
    <row r="26" spans="1:5">
      <c r="A26" s="38" t="s">
        <v>43</v>
      </c>
    </row>
    <row r="27" spans="1:5">
      <c r="A27" s="39" t="s">
        <v>40</v>
      </c>
    </row>
    <row r="28" spans="1:5">
      <c r="A28" t="s">
        <v>41</v>
      </c>
    </row>
    <row r="29" spans="1:5">
      <c r="A29" t="s">
        <v>42</v>
      </c>
    </row>
    <row r="30" spans="1:5">
      <c r="A30" s="40" t="s">
        <v>44</v>
      </c>
      <c r="E30" s="38" t="s">
        <v>39</v>
      </c>
    </row>
    <row r="31" spans="1:5">
      <c r="A31" s="41" t="s">
        <v>45</v>
      </c>
    </row>
  </sheetData>
  <hyperlinks>
    <hyperlink ref="A22" r:id="rId1"/>
    <hyperlink ref="E30" r:id="rId2"/>
    <hyperlink ref="A26" r:id="rId3"/>
  </hyperlinks>
  <pageMargins left="0.7" right="0.7" top="0.75" bottom="0.75" header="0.3" footer="0.3"/>
  <pageSetup paperSize="0" scale="89" orientation="landscape"/>
  <drawing r:id="rId4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 enableFormatConditionsCalculation="0"/>
  <dimension ref="A1:N58"/>
  <sheetViews>
    <sheetView showGridLines="0" zoomScale="85" zoomScaleNormal="85" zoomScalePageLayoutView="85" workbookViewId="0">
      <pane ySplit="12" topLeftCell="A22" activePane="bottomLeft" state="frozen"/>
      <selection pane="bottomLeft"/>
    </sheetView>
  </sheetViews>
  <sheetFormatPr baseColWidth="10" defaultColWidth="11.1640625" defaultRowHeight="15" x14ac:dyDescent="0"/>
  <cols>
    <col min="1" max="1" width="24.33203125" customWidth="1"/>
    <col min="2" max="2" width="14.6640625" bestFit="1" customWidth="1"/>
    <col min="3" max="3" width="15.83203125" bestFit="1" customWidth="1"/>
    <col min="4" max="4" width="19.1640625" customWidth="1"/>
    <col min="5" max="5" width="2" customWidth="1"/>
    <col min="6" max="6" width="21" customWidth="1"/>
    <col min="7" max="7" width="11.6640625" customWidth="1"/>
    <col min="9" max="9" width="14.5" customWidth="1"/>
    <col min="11" max="11" width="11.1640625" style="1" customWidth="1"/>
    <col min="12" max="12" width="15.1640625" customWidth="1"/>
    <col min="13" max="13" width="14.6640625" bestFit="1" customWidth="1"/>
    <col min="14" max="14" width="12" bestFit="1" customWidth="1"/>
  </cols>
  <sheetData>
    <row r="1" spans="1:14">
      <c r="A1" s="47" t="s">
        <v>52</v>
      </c>
      <c r="B1" s="48"/>
      <c r="F1" s="33" t="s">
        <v>0</v>
      </c>
      <c r="G1" s="19" t="s">
        <v>3</v>
      </c>
      <c r="H1" s="19" t="s">
        <v>4</v>
      </c>
      <c r="I1" s="22" t="s">
        <v>5</v>
      </c>
      <c r="J1" s="19" t="s">
        <v>2</v>
      </c>
    </row>
    <row r="2" spans="1:14">
      <c r="A2" s="49" t="s">
        <v>13</v>
      </c>
      <c r="B2" s="50">
        <f>SUM(B20,B29,B38,B47,B56)</f>
        <v>630000</v>
      </c>
      <c r="F2" s="14" t="s">
        <v>8</v>
      </c>
      <c r="G2" s="20">
        <v>500000</v>
      </c>
      <c r="H2" s="16"/>
      <c r="I2" s="23">
        <f>G2</f>
        <v>500000</v>
      </c>
      <c r="J2" s="57">
        <f>I2/$I$12</f>
        <v>0.25472490081265031</v>
      </c>
    </row>
    <row r="3" spans="1:14">
      <c r="A3" s="49" t="s">
        <v>17</v>
      </c>
      <c r="B3" s="50">
        <f>$G$23</f>
        <v>6000000</v>
      </c>
      <c r="F3" s="14" t="s">
        <v>9</v>
      </c>
      <c r="G3" s="20">
        <v>500000</v>
      </c>
      <c r="H3" s="16"/>
      <c r="I3" s="23">
        <f t="shared" ref="I3:I5" si="0">G3</f>
        <v>500000</v>
      </c>
      <c r="J3" s="57">
        <f>I3/$I$12</f>
        <v>0.25472490081265031</v>
      </c>
    </row>
    <row r="4" spans="1:14">
      <c r="A4" s="51" t="s">
        <v>68</v>
      </c>
      <c r="B4" s="52">
        <f>$G$24</f>
        <v>1111111</v>
      </c>
      <c r="F4" s="14" t="s">
        <v>10</v>
      </c>
      <c r="G4" s="20">
        <v>0</v>
      </c>
      <c r="H4" s="16"/>
      <c r="I4" s="23">
        <f t="shared" si="0"/>
        <v>0</v>
      </c>
      <c r="J4" s="57">
        <f>I4/$I$12</f>
        <v>0</v>
      </c>
    </row>
    <row r="5" spans="1:14">
      <c r="D5" s="27" t="s">
        <v>6</v>
      </c>
      <c r="F5" s="14" t="s">
        <v>1</v>
      </c>
      <c r="G5" s="20">
        <v>111111</v>
      </c>
      <c r="H5" s="16"/>
      <c r="I5" s="23">
        <f t="shared" si="0"/>
        <v>111111</v>
      </c>
      <c r="J5" s="57">
        <f>I5/$I$12</f>
        <v>5.6605476908388776E-2</v>
      </c>
    </row>
    <row r="6" spans="1:14">
      <c r="A6" s="47" t="s">
        <v>53</v>
      </c>
      <c r="B6" s="48"/>
      <c r="D6" s="23">
        <f>MIN(B16,$G$18*(1-B17))</f>
        <v>1000000</v>
      </c>
      <c r="E6" s="14"/>
      <c r="F6" s="14" t="str">
        <f>A15</f>
        <v>Round 1</v>
      </c>
      <c r="G6" s="16"/>
      <c r="H6" s="16">
        <f>J6*$I$12</f>
        <v>98145.096613021975</v>
      </c>
      <c r="I6" s="24">
        <f>H6</f>
        <v>98145.096613021975</v>
      </c>
      <c r="J6" s="57">
        <f>B22/D6</f>
        <v>0.05</v>
      </c>
    </row>
    <row r="7" spans="1:14">
      <c r="A7" s="49" t="s">
        <v>20</v>
      </c>
      <c r="B7" s="50">
        <f>G17</f>
        <v>2000000</v>
      </c>
      <c r="D7" s="23">
        <f>MIN(B25,$G$18*(1-B26))</f>
        <v>4800000</v>
      </c>
      <c r="E7" s="14"/>
      <c r="F7" s="14" t="str">
        <f>A24</f>
        <v>Round 2</v>
      </c>
      <c r="G7" s="16"/>
      <c r="H7" s="16">
        <f t="shared" ref="H7:H10" si="1">J7*$I$12</f>
        <v>84507.58553214655</v>
      </c>
      <c r="I7" s="24">
        <f t="shared" ref="I7:I11" si="2">H7</f>
        <v>84507.58553214655</v>
      </c>
      <c r="J7" s="57">
        <f>B31/D7</f>
        <v>4.3052372685185185E-2</v>
      </c>
    </row>
    <row r="8" spans="1:14">
      <c r="A8" s="49" t="s">
        <v>13</v>
      </c>
      <c r="B8" s="50">
        <f>B2+G17</f>
        <v>2630000</v>
      </c>
      <c r="D8" s="23">
        <f>MIN(B34,$G$18*(1-B35))</f>
        <v>4800000</v>
      </c>
      <c r="E8" s="14"/>
      <c r="F8" s="14" t="str">
        <f>A33</f>
        <v>Round 3</v>
      </c>
      <c r="G8" s="16"/>
      <c r="H8" s="16">
        <f t="shared" si="1"/>
        <v>10378.50318524161</v>
      </c>
      <c r="I8" s="24">
        <f t="shared" si="2"/>
        <v>10378.50318524161</v>
      </c>
      <c r="J8" s="57">
        <f>B40/D8</f>
        <v>5.2873263888888892E-3</v>
      </c>
    </row>
    <row r="9" spans="1:14">
      <c r="A9" s="49" t="s">
        <v>18</v>
      </c>
      <c r="B9" s="50">
        <f>$H$23</f>
        <v>8000000</v>
      </c>
      <c r="D9" s="23">
        <f>MIN(B43,$G$18*(1-B44))</f>
        <v>3000000</v>
      </c>
      <c r="E9" s="14"/>
      <c r="F9" s="14" t="str">
        <f>A42</f>
        <v>Round 4</v>
      </c>
      <c r="G9" s="16"/>
      <c r="H9" s="16">
        <f t="shared" si="1"/>
        <v>67403.871351676527</v>
      </c>
      <c r="I9" s="24">
        <f t="shared" si="2"/>
        <v>67403.871351676527</v>
      </c>
      <c r="J9" s="57">
        <f>B49/D9</f>
        <v>3.4338888888888891E-2</v>
      </c>
    </row>
    <row r="10" spans="1:14">
      <c r="A10" s="49" t="s">
        <v>67</v>
      </c>
      <c r="B10" s="53">
        <f>$H$24</f>
        <v>1962901.9322604393</v>
      </c>
      <c r="D10" s="23">
        <f>MIN(B52,$G$18*(1-B53))</f>
        <v>4800000</v>
      </c>
      <c r="F10" s="14" t="str">
        <f>A51</f>
        <v>Round 5</v>
      </c>
      <c r="G10" s="16"/>
      <c r="H10" s="16">
        <f t="shared" si="1"/>
        <v>104406.95824588405</v>
      </c>
      <c r="I10" s="24">
        <f t="shared" si="2"/>
        <v>104406.95824588405</v>
      </c>
      <c r="J10" s="57">
        <f>B58/D10</f>
        <v>5.3190104166666669E-2</v>
      </c>
      <c r="N10" s="1"/>
    </row>
    <row r="11" spans="1:14">
      <c r="A11" s="56" t="s">
        <v>22</v>
      </c>
      <c r="B11" s="54">
        <f>$H$25</f>
        <v>4.075598413002405</v>
      </c>
      <c r="F11" s="17" t="str">
        <f>F15</f>
        <v>Hypothetical Price Round</v>
      </c>
      <c r="G11" s="18"/>
      <c r="H11" s="18">
        <f>J11*$I$12</f>
        <v>490725.48306510982</v>
      </c>
      <c r="I11" s="28">
        <f t="shared" si="2"/>
        <v>490725.48306510982</v>
      </c>
      <c r="J11" s="58">
        <f>G17/H23</f>
        <v>0.25</v>
      </c>
    </row>
    <row r="12" spans="1:14">
      <c r="A12" s="55" t="s">
        <v>21</v>
      </c>
      <c r="B12" s="61">
        <f>SUM(J6:J11)</f>
        <v>0.43586869212962964</v>
      </c>
      <c r="D12" s="2"/>
      <c r="F12" s="32" t="s">
        <v>23</v>
      </c>
      <c r="G12" s="16">
        <f>SUM(G2:G11)</f>
        <v>1111111</v>
      </c>
      <c r="H12" s="16">
        <f>SUM(H2:H11)</f>
        <v>855567.49799308053</v>
      </c>
      <c r="I12" s="16">
        <v>1962901.9322604393</v>
      </c>
      <c r="J12" s="59">
        <f>SUM(J2:J11)</f>
        <v>1.0019239706633192</v>
      </c>
      <c r="K12" s="41" t="s">
        <v>82</v>
      </c>
    </row>
    <row r="13" spans="1:14">
      <c r="D13" s="2"/>
    </row>
    <row r="14" spans="1:14">
      <c r="A14" s="14"/>
      <c r="B14" s="15"/>
      <c r="C14" s="15"/>
      <c r="D14" s="15"/>
      <c r="F14" s="14"/>
      <c r="G14" s="14"/>
      <c r="H14" s="14"/>
      <c r="I14" s="14"/>
      <c r="J14" s="14"/>
    </row>
    <row r="15" spans="1:14">
      <c r="A15" s="60" t="s">
        <v>11</v>
      </c>
      <c r="B15" s="7" t="s">
        <v>46</v>
      </c>
      <c r="C15" s="7" t="s">
        <v>14</v>
      </c>
      <c r="D15" s="7" t="s">
        <v>59</v>
      </c>
      <c r="F15" s="60" t="s">
        <v>16</v>
      </c>
      <c r="K15"/>
    </row>
    <row r="16" spans="1:14">
      <c r="A16" t="s">
        <v>54</v>
      </c>
      <c r="B16" s="9">
        <v>1000000</v>
      </c>
      <c r="C16" s="10">
        <f>$G$25*B16/$G$18</f>
        <v>0.50944980162530062</v>
      </c>
      <c r="D16" s="6">
        <f>$B22/C16</f>
        <v>98145.09661302196</v>
      </c>
      <c r="F16" t="s">
        <v>60</v>
      </c>
      <c r="G16" s="13">
        <v>41852</v>
      </c>
      <c r="K16"/>
    </row>
    <row r="17" spans="1:11">
      <c r="A17" t="s">
        <v>55</v>
      </c>
      <c r="B17" s="12">
        <v>0</v>
      </c>
      <c r="C17" s="10">
        <f>(1-B17)*$G$25</f>
        <v>3.0566988097518037</v>
      </c>
      <c r="D17" s="6">
        <f>$B22/C17</f>
        <v>16357.516102170326</v>
      </c>
      <c r="F17" t="s">
        <v>19</v>
      </c>
      <c r="G17" s="5">
        <v>2000000</v>
      </c>
      <c r="H17" s="29">
        <f>(H25-G25)*H24</f>
        <v>2000000.0000000002</v>
      </c>
      <c r="K17"/>
    </row>
    <row r="18" spans="1:11">
      <c r="A18" t="s">
        <v>56</v>
      </c>
      <c r="B18" s="13">
        <v>41548</v>
      </c>
      <c r="C18" s="10"/>
      <c r="D18" s="6"/>
      <c r="F18" t="s">
        <v>17</v>
      </c>
      <c r="G18" s="5">
        <v>6000000</v>
      </c>
      <c r="H18" s="30"/>
      <c r="I18" s="30"/>
      <c r="K18"/>
    </row>
    <row r="19" spans="1:11">
      <c r="A19" t="s">
        <v>57</v>
      </c>
      <c r="B19" s="43">
        <v>0</v>
      </c>
      <c r="D19" s="6"/>
      <c r="F19" t="s">
        <v>61</v>
      </c>
      <c r="G19" s="26">
        <f>H11</f>
        <v>490725.48306510982</v>
      </c>
      <c r="K19"/>
    </row>
    <row r="20" spans="1:11">
      <c r="A20" t="s">
        <v>58</v>
      </c>
      <c r="B20" s="9">
        <v>50000</v>
      </c>
      <c r="D20" s="11"/>
      <c r="F20" t="s">
        <v>7</v>
      </c>
      <c r="G20" s="8">
        <f>G17/H23</f>
        <v>0.25</v>
      </c>
      <c r="H20" s="30"/>
      <c r="I20" s="30"/>
      <c r="K20" s="25"/>
    </row>
    <row r="21" spans="1:11">
      <c r="A21" t="s">
        <v>63</v>
      </c>
      <c r="B21" s="31">
        <f>B20*B19*($G$16-B18)/360</f>
        <v>0</v>
      </c>
      <c r="D21" s="11"/>
      <c r="G21" s="5"/>
      <c r="H21" s="30"/>
      <c r="I21" s="30"/>
    </row>
    <row r="22" spans="1:11">
      <c r="A22" t="s">
        <v>69</v>
      </c>
      <c r="B22" s="31">
        <f>SUM(B20:B21)</f>
        <v>50000</v>
      </c>
      <c r="C22" s="10"/>
      <c r="D22" s="11"/>
      <c r="G22" s="7" t="s">
        <v>64</v>
      </c>
      <c r="H22" s="7" t="s">
        <v>65</v>
      </c>
      <c r="I22" s="30"/>
    </row>
    <row r="23" spans="1:11">
      <c r="A23" s="14"/>
      <c r="B23" s="15"/>
      <c r="C23" s="15"/>
      <c r="D23" s="15"/>
      <c r="F23" s="4" t="s">
        <v>66</v>
      </c>
      <c r="G23" s="3">
        <f>G18</f>
        <v>6000000</v>
      </c>
      <c r="H23" s="3">
        <f>G17+G18</f>
        <v>8000000</v>
      </c>
      <c r="I23" s="1"/>
    </row>
    <row r="24" spans="1:11">
      <c r="A24" s="60" t="s">
        <v>12</v>
      </c>
      <c r="B24" s="7" t="s">
        <v>46</v>
      </c>
      <c r="C24" s="7" t="s">
        <v>14</v>
      </c>
      <c r="D24" s="7" t="s">
        <v>15</v>
      </c>
      <c r="F24" s="4" t="s">
        <v>67</v>
      </c>
      <c r="G24" s="26">
        <f>G12</f>
        <v>1111111</v>
      </c>
      <c r="H24" s="26">
        <f>I12</f>
        <v>1962901.9322604393</v>
      </c>
      <c r="K24"/>
    </row>
    <row r="25" spans="1:11">
      <c r="A25" t="s">
        <v>54</v>
      </c>
      <c r="B25" s="9">
        <v>5000000</v>
      </c>
      <c r="C25" s="10">
        <f>$G$25*B25/$G$18</f>
        <v>2.5472490081265033</v>
      </c>
      <c r="D25" s="6">
        <f>$B31/C25</f>
        <v>81127.282110860673</v>
      </c>
      <c r="F25" s="4" t="s">
        <v>62</v>
      </c>
      <c r="G25" s="44">
        <f>G18/H24</f>
        <v>3.0566988097518037</v>
      </c>
      <c r="H25" s="45">
        <f>G17/I11</f>
        <v>4.075598413002405</v>
      </c>
      <c r="K25"/>
    </row>
    <row r="26" spans="1:11">
      <c r="A26" t="s">
        <v>55</v>
      </c>
      <c r="B26" s="12">
        <v>0.2</v>
      </c>
      <c r="C26" s="10">
        <f>(1-B26)*$G$25</f>
        <v>2.4453590478014431</v>
      </c>
      <c r="D26" s="6">
        <f>$B31/C26</f>
        <v>84507.585532146535</v>
      </c>
      <c r="K26"/>
    </row>
    <row r="27" spans="1:11">
      <c r="A27" t="s">
        <v>56</v>
      </c>
      <c r="B27" s="13">
        <v>41562</v>
      </c>
      <c r="C27" s="10"/>
      <c r="D27" s="6"/>
      <c r="J27" s="62" t="s">
        <v>77</v>
      </c>
      <c r="K27"/>
    </row>
    <row r="28" spans="1:11">
      <c r="A28" t="s">
        <v>57</v>
      </c>
      <c r="B28" s="43">
        <v>0.01</v>
      </c>
      <c r="D28" s="6"/>
      <c r="J28" s="62" t="s">
        <v>78</v>
      </c>
      <c r="K28"/>
    </row>
    <row r="29" spans="1:11">
      <c r="A29" t="s">
        <v>58</v>
      </c>
      <c r="B29" s="9">
        <v>205000</v>
      </c>
      <c r="D29" s="11"/>
      <c r="J29" s="62" t="s">
        <v>76</v>
      </c>
      <c r="K29" s="25"/>
    </row>
    <row r="30" spans="1:11">
      <c r="A30" t="s">
        <v>63</v>
      </c>
      <c r="B30" s="31">
        <f>B29*B28*($G$16-B27)/360</f>
        <v>1651.3888888888889</v>
      </c>
      <c r="D30" s="11"/>
    </row>
    <row r="31" spans="1:11">
      <c r="A31" t="s">
        <v>69</v>
      </c>
      <c r="B31" s="31">
        <f>SUM(B29:B30)</f>
        <v>206651.38888888888</v>
      </c>
      <c r="C31" s="10"/>
      <c r="D31" s="11"/>
    </row>
    <row r="32" spans="1:11">
      <c r="A32" s="14"/>
      <c r="B32" s="15"/>
      <c r="C32" s="15"/>
      <c r="D32" s="15"/>
      <c r="F32" s="14"/>
      <c r="G32" s="15"/>
      <c r="H32" s="15"/>
      <c r="I32" s="15"/>
      <c r="J32" s="15"/>
    </row>
    <row r="33" spans="1:11">
      <c r="A33" s="60" t="s">
        <v>47</v>
      </c>
      <c r="B33" s="7" t="s">
        <v>46</v>
      </c>
      <c r="C33" s="7" t="s">
        <v>14</v>
      </c>
      <c r="D33" s="7" t="s">
        <v>15</v>
      </c>
      <c r="F33" s="4" t="s">
        <v>75</v>
      </c>
      <c r="K33"/>
    </row>
    <row r="34" spans="1:11">
      <c r="A34" t="s">
        <v>54</v>
      </c>
      <c r="B34" s="9">
        <v>5000000</v>
      </c>
      <c r="C34" s="10">
        <f>$G$25*B34/$G$18</f>
        <v>2.5472490081265033</v>
      </c>
      <c r="D34" s="6">
        <f>$B40/C34</f>
        <v>9963.3630578319444</v>
      </c>
      <c r="F34" t="s">
        <v>70</v>
      </c>
      <c r="K34"/>
    </row>
    <row r="35" spans="1:11">
      <c r="A35" t="s">
        <v>55</v>
      </c>
      <c r="B35" s="12">
        <v>0.2</v>
      </c>
      <c r="C35" s="10">
        <f>(1-B35)*$G$25</f>
        <v>2.4453590478014431</v>
      </c>
      <c r="D35" s="6">
        <f>$B40/C35</f>
        <v>10378.50318524161</v>
      </c>
      <c r="F35" t="s">
        <v>72</v>
      </c>
      <c r="K35"/>
    </row>
    <row r="36" spans="1:11">
      <c r="A36" t="s">
        <v>56</v>
      </c>
      <c r="B36" s="13">
        <v>41579</v>
      </c>
      <c r="C36" s="10"/>
      <c r="D36" s="6"/>
      <c r="F36" t="s">
        <v>71</v>
      </c>
      <c r="K36"/>
    </row>
    <row r="37" spans="1:11">
      <c r="A37" t="s">
        <v>57</v>
      </c>
      <c r="B37" s="42">
        <v>0.02</v>
      </c>
      <c r="D37" s="6"/>
      <c r="F37" t="s">
        <v>73</v>
      </c>
      <c r="K37"/>
    </row>
    <row r="38" spans="1:11">
      <c r="A38" t="s">
        <v>58</v>
      </c>
      <c r="B38" s="9">
        <v>25000</v>
      </c>
      <c r="D38" s="11"/>
      <c r="F38" t="s">
        <v>74</v>
      </c>
      <c r="K38" s="25"/>
    </row>
    <row r="39" spans="1:11">
      <c r="A39" t="s">
        <v>63</v>
      </c>
      <c r="B39" s="31">
        <f>B38*B37*($G$16-B36)/360</f>
        <v>379.16666666666669</v>
      </c>
      <c r="D39" s="11"/>
    </row>
    <row r="40" spans="1:11">
      <c r="A40" t="s">
        <v>69</v>
      </c>
      <c r="B40" s="31">
        <f>SUM(B38:B39)</f>
        <v>25379.166666666668</v>
      </c>
      <c r="C40" s="10"/>
      <c r="D40" s="11"/>
    </row>
    <row r="41" spans="1:11">
      <c r="A41" s="14"/>
      <c r="B41" s="15"/>
      <c r="C41" s="15"/>
      <c r="D41" s="15"/>
    </row>
    <row r="42" spans="1:11">
      <c r="A42" s="60" t="s">
        <v>48</v>
      </c>
      <c r="B42" s="7" t="s">
        <v>46</v>
      </c>
      <c r="C42" s="7" t="s">
        <v>14</v>
      </c>
      <c r="D42" s="7" t="s">
        <v>59</v>
      </c>
    </row>
    <row r="43" spans="1:11">
      <c r="A43" t="s">
        <v>54</v>
      </c>
      <c r="B43" s="9">
        <v>3000000</v>
      </c>
      <c r="C43" s="10">
        <f>$G$25*B43/$G$18</f>
        <v>1.5283494048759019</v>
      </c>
      <c r="D43" s="6">
        <f>$B49/C43</f>
        <v>67403.871351676527</v>
      </c>
    </row>
    <row r="44" spans="1:11">
      <c r="A44" t="s">
        <v>55</v>
      </c>
      <c r="B44" s="12">
        <v>0.2</v>
      </c>
      <c r="C44" s="10">
        <f>(1-B44)*$G$25</f>
        <v>2.4453590478014431</v>
      </c>
      <c r="D44" s="6">
        <f>$B49/C44</f>
        <v>42127.41959479783</v>
      </c>
    </row>
    <row r="45" spans="1:11">
      <c r="A45" t="s">
        <v>56</v>
      </c>
      <c r="B45" s="13">
        <v>41671</v>
      </c>
      <c r="C45" s="10"/>
      <c r="D45" s="6"/>
    </row>
    <row r="46" spans="1:11">
      <c r="A46" t="s">
        <v>57</v>
      </c>
      <c r="B46" s="12">
        <v>0.06</v>
      </c>
      <c r="D46" s="6"/>
    </row>
    <row r="47" spans="1:11">
      <c r="A47" t="s">
        <v>58</v>
      </c>
      <c r="B47" s="9">
        <v>100000</v>
      </c>
      <c r="D47" s="11"/>
    </row>
    <row r="48" spans="1:11">
      <c r="A48" t="s">
        <v>63</v>
      </c>
      <c r="B48" s="31">
        <f>B47*B46*($G$16-B45)/360</f>
        <v>3016.6666666666665</v>
      </c>
      <c r="D48" s="11"/>
    </row>
    <row r="49" spans="1:4">
      <c r="A49" t="s">
        <v>69</v>
      </c>
      <c r="B49" s="31">
        <f>SUM(B47:B48)</f>
        <v>103016.66666666667</v>
      </c>
      <c r="C49" s="11"/>
      <c r="D49" s="11"/>
    </row>
    <row r="50" spans="1:4">
      <c r="A50" s="14"/>
      <c r="B50" s="21"/>
      <c r="C50" s="15"/>
      <c r="D50" s="15"/>
    </row>
    <row r="51" spans="1:4">
      <c r="A51" s="60" t="s">
        <v>49</v>
      </c>
      <c r="B51" s="7" t="s">
        <v>46</v>
      </c>
      <c r="C51" s="7" t="s">
        <v>14</v>
      </c>
      <c r="D51" s="46" t="s">
        <v>59</v>
      </c>
    </row>
    <row r="52" spans="1:4">
      <c r="A52" t="s">
        <v>54</v>
      </c>
      <c r="B52" s="9">
        <v>5500000</v>
      </c>
      <c r="C52" s="10">
        <f>$G$25*B52/$G$18</f>
        <v>2.8019739089391535</v>
      </c>
      <c r="D52" s="6">
        <f>$B58/C52</f>
        <v>91118.799923680606</v>
      </c>
    </row>
    <row r="53" spans="1:4">
      <c r="A53" t="s">
        <v>55</v>
      </c>
      <c r="B53" s="12">
        <v>0.2</v>
      </c>
      <c r="C53" s="10">
        <f>(1-B53)*$G$25</f>
        <v>2.4453590478014431</v>
      </c>
      <c r="D53" s="6">
        <f>$B58/C53</f>
        <v>104406.95824588403</v>
      </c>
    </row>
    <row r="54" spans="1:4">
      <c r="A54" t="s">
        <v>56</v>
      </c>
      <c r="B54" s="13">
        <v>41699</v>
      </c>
      <c r="C54" s="10"/>
      <c r="D54" s="6"/>
    </row>
    <row r="55" spans="1:4">
      <c r="A55" t="s">
        <v>57</v>
      </c>
      <c r="B55" s="12">
        <v>0.05</v>
      </c>
      <c r="D55" s="6"/>
    </row>
    <row r="56" spans="1:4">
      <c r="A56" t="s">
        <v>58</v>
      </c>
      <c r="B56" s="9">
        <v>250000</v>
      </c>
      <c r="D56" s="11"/>
    </row>
    <row r="57" spans="1:4">
      <c r="A57" t="s">
        <v>63</v>
      </c>
      <c r="B57" s="31">
        <f>B56*B55*($G$16-B54)/360</f>
        <v>5312.5</v>
      </c>
      <c r="D57" s="11"/>
    </row>
    <row r="58" spans="1:4">
      <c r="A58" t="s">
        <v>69</v>
      </c>
      <c r="B58" s="31">
        <f>SUM(B56:B57)</f>
        <v>255312.5</v>
      </c>
      <c r="D58" s="11"/>
    </row>
  </sheetData>
  <conditionalFormatting sqref="K12">
    <cfRule type="expression" dxfId="3" priority="1">
      <formula>($J$12&gt;=0.98)*($J$12&lt;=1.02)</formula>
    </cfRule>
    <cfRule type="expression" dxfId="2" priority="2">
      <formula>($J$12&gt;1.02)+($J$12&lt;0.98)</formula>
    </cfRule>
  </conditionalFormatting>
  <pageMargins left="0.75" right="0.75" top="1" bottom="1" header="0.5" footer="0.5"/>
  <pageSetup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79" r:id="rId3" name="Button 55">
              <controlPr defaultSize="0" print="0" autoFill="0" autoPict="0" macro="[0]!RecalcTotalShares">
                <anchor moveWithCells="1" sizeWithCells="1">
                  <from>
                    <xdr:col>8</xdr:col>
                    <xdr:colOff>203200</xdr:colOff>
                    <xdr:row>14</xdr:row>
                    <xdr:rowOff>76200</xdr:rowOff>
                  </from>
                  <to>
                    <xdr:col>9</xdr:col>
                    <xdr:colOff>1092200</xdr:colOff>
                    <xdr:row>25</xdr:row>
                    <xdr:rowOff>63500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 enableFormatConditionsCalculation="0"/>
  <dimension ref="A1:N58"/>
  <sheetViews>
    <sheetView showGridLines="0" zoomScale="85" zoomScaleNormal="85" zoomScalePageLayoutView="85" workbookViewId="0">
      <pane ySplit="12" topLeftCell="A13" activePane="bottomLeft" state="frozen"/>
      <selection pane="bottomLeft"/>
    </sheetView>
  </sheetViews>
  <sheetFormatPr baseColWidth="10" defaultColWidth="11.1640625" defaultRowHeight="15" x14ac:dyDescent="0"/>
  <cols>
    <col min="1" max="1" width="24.33203125" customWidth="1"/>
    <col min="2" max="2" width="14.6640625" bestFit="1" customWidth="1"/>
    <col min="3" max="3" width="15.83203125" bestFit="1" customWidth="1"/>
    <col min="4" max="4" width="19.1640625" customWidth="1"/>
    <col min="5" max="5" width="2" customWidth="1"/>
    <col min="6" max="6" width="21" customWidth="1"/>
    <col min="7" max="7" width="11.6640625" customWidth="1"/>
    <col min="9" max="9" width="14.5" customWidth="1"/>
    <col min="11" max="11" width="11.1640625" style="1" customWidth="1"/>
    <col min="12" max="12" width="15.1640625" customWidth="1"/>
    <col min="13" max="13" width="14.6640625" bestFit="1" customWidth="1"/>
    <col min="14" max="14" width="12" bestFit="1" customWidth="1"/>
  </cols>
  <sheetData>
    <row r="1" spans="1:14">
      <c r="A1" s="47" t="s">
        <v>52</v>
      </c>
      <c r="B1" s="48"/>
      <c r="F1" s="33" t="s">
        <v>0</v>
      </c>
      <c r="G1" s="19" t="s">
        <v>3</v>
      </c>
      <c r="H1" s="19" t="s">
        <v>4</v>
      </c>
      <c r="I1" s="22" t="s">
        <v>5</v>
      </c>
      <c r="J1" s="19" t="s">
        <v>2</v>
      </c>
    </row>
    <row r="2" spans="1:14">
      <c r="A2" s="49" t="s">
        <v>13</v>
      </c>
      <c r="B2" s="50">
        <f>SUM(B20,B29,B38,B47,B56)</f>
        <v>1500000</v>
      </c>
      <c r="F2" s="14" t="s">
        <v>8</v>
      </c>
      <c r="G2" s="20">
        <v>500000</v>
      </c>
      <c r="H2" s="16"/>
      <c r="I2" s="23">
        <f>G2</f>
        <v>500000</v>
      </c>
      <c r="J2" s="57">
        <f>I2/$I$12</f>
        <v>0.16971711625625296</v>
      </c>
    </row>
    <row r="3" spans="1:14">
      <c r="A3" s="49" t="s">
        <v>17</v>
      </c>
      <c r="B3" s="50">
        <f>$G$23</f>
        <v>6000000</v>
      </c>
      <c r="F3" s="14" t="s">
        <v>9</v>
      </c>
      <c r="G3" s="20">
        <v>500000</v>
      </c>
      <c r="H3" s="16"/>
      <c r="I3" s="23">
        <f t="shared" ref="I3:I5" si="0">G3</f>
        <v>500000</v>
      </c>
      <c r="J3" s="57">
        <f>I3/$I$12</f>
        <v>0.16971711625625296</v>
      </c>
    </row>
    <row r="4" spans="1:14">
      <c r="A4" s="51" t="s">
        <v>68</v>
      </c>
      <c r="B4" s="52">
        <f>$G$24</f>
        <v>1111111</v>
      </c>
      <c r="F4" s="14" t="s">
        <v>10</v>
      </c>
      <c r="G4" s="20">
        <v>0</v>
      </c>
      <c r="H4" s="16"/>
      <c r="I4" s="23">
        <f t="shared" si="0"/>
        <v>0</v>
      </c>
      <c r="J4" s="57">
        <f>I4/$I$12</f>
        <v>0</v>
      </c>
    </row>
    <row r="5" spans="1:14">
      <c r="D5" s="27" t="s">
        <v>6</v>
      </c>
      <c r="F5" s="14" t="s">
        <v>1</v>
      </c>
      <c r="G5" s="20">
        <v>111111</v>
      </c>
      <c r="H5" s="16"/>
      <c r="I5" s="23">
        <f t="shared" si="0"/>
        <v>111111</v>
      </c>
      <c r="J5" s="57">
        <f>I5/$I$12</f>
        <v>3.7714877008697044E-2</v>
      </c>
    </row>
    <row r="6" spans="1:14">
      <c r="A6" s="47" t="s">
        <v>53</v>
      </c>
      <c r="B6" s="48"/>
      <c r="D6" s="23">
        <f>MIN(B16,$G$18*(1-B17))</f>
        <v>1000000</v>
      </c>
      <c r="E6" s="14"/>
      <c r="F6" s="14" t="str">
        <f>A15</f>
        <v>Round 1</v>
      </c>
      <c r="G6" s="16"/>
      <c r="H6" s="16">
        <f>J6*$I$12</f>
        <v>147303.9405303878</v>
      </c>
      <c r="I6" s="24">
        <f>H6</f>
        <v>147303.9405303878</v>
      </c>
      <c r="J6" s="57">
        <f>B22/D6</f>
        <v>0.05</v>
      </c>
    </row>
    <row r="7" spans="1:14">
      <c r="A7" s="49" t="s">
        <v>20</v>
      </c>
      <c r="B7" s="50">
        <f>G17</f>
        <v>2000000</v>
      </c>
      <c r="D7" s="23">
        <f>MIN(B25,$G$18*(1-B26))</f>
        <v>4800000</v>
      </c>
      <c r="E7" s="14"/>
      <c r="F7" s="14" t="str">
        <f>A24</f>
        <v>Round 2</v>
      </c>
      <c r="G7" s="16"/>
      <c r="H7" s="16">
        <f t="shared" ref="H7:H10" si="1">J7*$I$12</f>
        <v>159621.89157589767</v>
      </c>
      <c r="I7" s="24">
        <f t="shared" ref="I7:I11" si="2">H7</f>
        <v>159621.89157589767</v>
      </c>
      <c r="J7" s="57">
        <f>B31/D7</f>
        <v>5.4181134259259259E-2</v>
      </c>
    </row>
    <row r="8" spans="1:14">
      <c r="A8" s="49" t="s">
        <v>13</v>
      </c>
      <c r="B8" s="50">
        <f>B2+G17</f>
        <v>3500000</v>
      </c>
      <c r="D8" s="23">
        <f>MIN(B34,$G$18*(1-B35))</f>
        <v>4800000</v>
      </c>
      <c r="E8" s="14"/>
      <c r="F8" s="14" t="str">
        <f>A33</f>
        <v>Round 3</v>
      </c>
      <c r="G8" s="16"/>
      <c r="H8" s="16">
        <f t="shared" si="1"/>
        <v>63703.839559235421</v>
      </c>
      <c r="I8" s="24">
        <f t="shared" si="2"/>
        <v>63703.839559235421</v>
      </c>
      <c r="J8" s="57">
        <f>B40/D8</f>
        <v>2.162326388888889E-2</v>
      </c>
    </row>
    <row r="9" spans="1:14">
      <c r="A9" s="49" t="s">
        <v>18</v>
      </c>
      <c r="B9" s="50">
        <f>$H$23</f>
        <v>8000000</v>
      </c>
      <c r="D9" s="23">
        <f>MIN(B43,$G$18*(1-B44))</f>
        <v>3000000</v>
      </c>
      <c r="E9" s="14"/>
      <c r="F9" s="14" t="str">
        <f>A42</f>
        <v>Round 4</v>
      </c>
      <c r="G9" s="16"/>
      <c r="H9" s="16">
        <f t="shared" si="1"/>
        <v>101165.07293536967</v>
      </c>
      <c r="I9" s="24">
        <f t="shared" si="2"/>
        <v>101165.07293536967</v>
      </c>
      <c r="J9" s="57">
        <f>B49/D9</f>
        <v>3.4338888888888891E-2</v>
      </c>
    </row>
    <row r="10" spans="1:14">
      <c r="A10" s="49" t="s">
        <v>67</v>
      </c>
      <c r="B10" s="53">
        <f>$H$24</f>
        <v>2946078.810607756</v>
      </c>
      <c r="D10" s="23">
        <f>MIN(B52,$G$18*(1-B53))</f>
        <v>4800000</v>
      </c>
      <c r="F10" s="14" t="str">
        <f>A51</f>
        <v>Round 5</v>
      </c>
      <c r="G10" s="16"/>
      <c r="H10" s="16">
        <f t="shared" si="1"/>
        <v>626808.95527774398</v>
      </c>
      <c r="I10" s="24">
        <f t="shared" si="2"/>
        <v>626808.95527774398</v>
      </c>
      <c r="J10" s="57">
        <f>B58/D10</f>
        <v>0.21276041666666667</v>
      </c>
      <c r="N10" s="1"/>
    </row>
    <row r="11" spans="1:14">
      <c r="A11" s="56" t="s">
        <v>22</v>
      </c>
      <c r="B11" s="54">
        <f>$H$25</f>
        <v>2.7154738601000474</v>
      </c>
      <c r="F11" s="17" t="str">
        <f>F15</f>
        <v>Hypothetical Price Round</v>
      </c>
      <c r="G11" s="18"/>
      <c r="H11" s="18">
        <f>J11*$I$12</f>
        <v>736519.70265193901</v>
      </c>
      <c r="I11" s="28">
        <f t="shared" si="2"/>
        <v>736519.70265193901</v>
      </c>
      <c r="J11" s="58">
        <f>G17/H23</f>
        <v>0.25</v>
      </c>
    </row>
    <row r="12" spans="1:14">
      <c r="A12" s="55" t="s">
        <v>21</v>
      </c>
      <c r="B12" s="61">
        <f>SUM(J6:J11)</f>
        <v>0.62290370370370374</v>
      </c>
      <c r="D12" s="2"/>
      <c r="F12" s="32" t="s">
        <v>23</v>
      </c>
      <c r="G12" s="16">
        <f>SUM(G2:G11)</f>
        <v>1111111</v>
      </c>
      <c r="H12" s="16">
        <f>SUM(H2:H11)</f>
        <v>1835123.4025305738</v>
      </c>
      <c r="I12" s="16">
        <v>2946078.810607756</v>
      </c>
      <c r="J12" s="59">
        <f>SUM(J2:J11)</f>
        <v>1.0000528132249067</v>
      </c>
      <c r="K12" s="41" t="s">
        <v>82</v>
      </c>
    </row>
    <row r="13" spans="1:14">
      <c r="D13" s="2"/>
    </row>
    <row r="14" spans="1:14">
      <c r="A14" s="14"/>
      <c r="B14" s="15"/>
      <c r="C14" s="15"/>
      <c r="D14" s="15"/>
      <c r="F14" s="14"/>
      <c r="G14" s="14"/>
      <c r="H14" s="14"/>
      <c r="I14" s="14"/>
      <c r="J14" s="14"/>
    </row>
    <row r="15" spans="1:14">
      <c r="A15" s="60" t="s">
        <v>11</v>
      </c>
      <c r="B15" s="7" t="s">
        <v>46</v>
      </c>
      <c r="C15" s="7" t="s">
        <v>14</v>
      </c>
      <c r="D15" s="7" t="s">
        <v>59</v>
      </c>
      <c r="F15" s="60" t="s">
        <v>16</v>
      </c>
      <c r="K15"/>
    </row>
    <row r="16" spans="1:14">
      <c r="A16" t="s">
        <v>54</v>
      </c>
      <c r="B16" s="9">
        <v>1000000</v>
      </c>
      <c r="C16" s="10">
        <f>$G$25*B16/$G$18</f>
        <v>0.33943423251250593</v>
      </c>
      <c r="D16" s="6">
        <f>$B22/C16</f>
        <v>147303.9405303878</v>
      </c>
      <c r="F16" t="s">
        <v>60</v>
      </c>
      <c r="G16" s="13">
        <v>41852</v>
      </c>
      <c r="K16"/>
    </row>
    <row r="17" spans="1:11">
      <c r="A17" t="s">
        <v>55</v>
      </c>
      <c r="B17" s="12">
        <v>0</v>
      </c>
      <c r="C17" s="10">
        <f>(1-B17)*$G$25</f>
        <v>2.0366053950750356</v>
      </c>
      <c r="D17" s="6">
        <f>$B22/C17</f>
        <v>24550.656755064632</v>
      </c>
      <c r="F17" t="s">
        <v>19</v>
      </c>
      <c r="G17" s="5">
        <v>2000000</v>
      </c>
      <c r="H17" s="29">
        <f>(H25-G25)*H24</f>
        <v>2000000</v>
      </c>
      <c r="K17"/>
    </row>
    <row r="18" spans="1:11">
      <c r="A18" t="s">
        <v>56</v>
      </c>
      <c r="B18" s="13">
        <v>41548</v>
      </c>
      <c r="C18" s="10"/>
      <c r="D18" s="6"/>
      <c r="F18" t="s">
        <v>17</v>
      </c>
      <c r="G18" s="5">
        <v>6000000</v>
      </c>
      <c r="H18" s="30"/>
      <c r="I18" s="30"/>
      <c r="K18"/>
    </row>
    <row r="19" spans="1:11">
      <c r="A19" t="s">
        <v>57</v>
      </c>
      <c r="B19" s="43">
        <v>0</v>
      </c>
      <c r="D19" s="6"/>
      <c r="F19" t="s">
        <v>61</v>
      </c>
      <c r="G19" s="26">
        <f>H11</f>
        <v>736519.70265193901</v>
      </c>
      <c r="K19"/>
    </row>
    <row r="20" spans="1:11">
      <c r="A20" t="s">
        <v>58</v>
      </c>
      <c r="B20" s="9">
        <v>50000</v>
      </c>
      <c r="D20" s="11"/>
      <c r="F20" t="s">
        <v>7</v>
      </c>
      <c r="G20" s="8">
        <f>G17/H23</f>
        <v>0.25</v>
      </c>
      <c r="H20" s="30"/>
      <c r="I20" s="30"/>
      <c r="K20" s="25"/>
    </row>
    <row r="21" spans="1:11">
      <c r="A21" t="s">
        <v>63</v>
      </c>
      <c r="B21" s="31">
        <f>B20*B19*($G$16-B18)/360</f>
        <v>0</v>
      </c>
      <c r="D21" s="11"/>
      <c r="G21" s="5"/>
      <c r="H21" s="30"/>
      <c r="I21" s="30"/>
    </row>
    <row r="22" spans="1:11">
      <c r="A22" t="s">
        <v>69</v>
      </c>
      <c r="B22" s="31">
        <f>SUM(B20:B21)</f>
        <v>50000</v>
      </c>
      <c r="C22" s="10"/>
      <c r="D22" s="11"/>
      <c r="G22" s="7" t="s">
        <v>64</v>
      </c>
      <c r="H22" s="7" t="s">
        <v>65</v>
      </c>
      <c r="I22" s="30"/>
    </row>
    <row r="23" spans="1:11">
      <c r="A23" s="14"/>
      <c r="B23" s="15"/>
      <c r="C23" s="15"/>
      <c r="D23" s="15"/>
      <c r="F23" s="4" t="s">
        <v>66</v>
      </c>
      <c r="G23" s="3">
        <f>G18</f>
        <v>6000000</v>
      </c>
      <c r="H23" s="3">
        <f>G17+G18</f>
        <v>8000000</v>
      </c>
      <c r="I23" s="1"/>
    </row>
    <row r="24" spans="1:11">
      <c r="A24" s="60" t="s">
        <v>12</v>
      </c>
      <c r="B24" s="7" t="s">
        <v>46</v>
      </c>
      <c r="C24" s="7" t="s">
        <v>14</v>
      </c>
      <c r="D24" s="7" t="s">
        <v>15</v>
      </c>
      <c r="F24" s="4" t="s">
        <v>67</v>
      </c>
      <c r="G24" s="26">
        <f>G12</f>
        <v>1111111</v>
      </c>
      <c r="H24" s="26">
        <f>I12</f>
        <v>2946078.810607756</v>
      </c>
      <c r="K24"/>
    </row>
    <row r="25" spans="1:11">
      <c r="A25" t="s">
        <v>54</v>
      </c>
      <c r="B25" s="9">
        <v>5000000</v>
      </c>
      <c r="C25" s="10">
        <f>$G$25*B25/$G$18</f>
        <v>1.6971711625625296</v>
      </c>
      <c r="D25" s="6">
        <f>$B31/C25</f>
        <v>153237.01591286177</v>
      </c>
      <c r="F25" s="4" t="s">
        <v>62</v>
      </c>
      <c r="G25" s="44">
        <f>G18/H24</f>
        <v>2.0366053950750356</v>
      </c>
      <c r="H25" s="45">
        <f>G17/I11</f>
        <v>2.7154738601000474</v>
      </c>
      <c r="K25"/>
    </row>
    <row r="26" spans="1:11">
      <c r="A26" t="s">
        <v>55</v>
      </c>
      <c r="B26" s="12">
        <v>0.2</v>
      </c>
      <c r="C26" s="10">
        <f>(1-B26)*$G$25</f>
        <v>1.6292843160600285</v>
      </c>
      <c r="D26" s="6">
        <f>$B31/C26</f>
        <v>159621.89157589767</v>
      </c>
      <c r="K26"/>
    </row>
    <row r="27" spans="1:11">
      <c r="A27" t="s">
        <v>56</v>
      </c>
      <c r="B27" s="13">
        <v>41562</v>
      </c>
      <c r="C27" s="10"/>
      <c r="D27" s="6"/>
      <c r="J27" s="62" t="s">
        <v>77</v>
      </c>
      <c r="K27"/>
    </row>
    <row r="28" spans="1:11">
      <c r="A28" t="s">
        <v>57</v>
      </c>
      <c r="B28" s="43">
        <v>0.05</v>
      </c>
      <c r="D28" s="6"/>
      <c r="J28" s="62" t="s">
        <v>78</v>
      </c>
      <c r="K28"/>
    </row>
    <row r="29" spans="1:11">
      <c r="A29" t="s">
        <v>58</v>
      </c>
      <c r="B29" s="9">
        <v>250000</v>
      </c>
      <c r="D29" s="11"/>
      <c r="J29" s="62" t="s">
        <v>76</v>
      </c>
      <c r="K29" s="25"/>
    </row>
    <row r="30" spans="1:11">
      <c r="A30" t="s">
        <v>63</v>
      </c>
      <c r="B30" s="31">
        <f>B29*B28*($G$16-B27)/360</f>
        <v>10069.444444444445</v>
      </c>
      <c r="D30" s="11"/>
    </row>
    <row r="31" spans="1:11">
      <c r="A31" t="s">
        <v>69</v>
      </c>
      <c r="B31" s="31">
        <f>SUM(B29:B30)</f>
        <v>260069.44444444444</v>
      </c>
      <c r="C31" s="10"/>
      <c r="D31" s="11"/>
    </row>
    <row r="32" spans="1:11">
      <c r="A32" s="14"/>
      <c r="B32" s="15"/>
      <c r="C32" s="15"/>
      <c r="D32" s="15"/>
      <c r="F32" s="14"/>
      <c r="G32" s="15"/>
      <c r="H32" s="15"/>
      <c r="I32" s="15"/>
      <c r="J32" s="15"/>
    </row>
    <row r="33" spans="1:11">
      <c r="A33" s="60" t="s">
        <v>47</v>
      </c>
      <c r="B33" s="7" t="s">
        <v>46</v>
      </c>
      <c r="C33" s="7" t="s">
        <v>14</v>
      </c>
      <c r="D33" s="7" t="s">
        <v>15</v>
      </c>
      <c r="F33" s="4" t="s">
        <v>75</v>
      </c>
      <c r="K33"/>
    </row>
    <row r="34" spans="1:11">
      <c r="A34" t="s">
        <v>54</v>
      </c>
      <c r="B34" s="9">
        <v>5000000</v>
      </c>
      <c r="C34" s="10">
        <f>$G$25*B34/$G$18</f>
        <v>1.6971711625625296</v>
      </c>
      <c r="D34" s="6">
        <f>$B40/C34</f>
        <v>61155.685976866007</v>
      </c>
      <c r="F34" t="s">
        <v>70</v>
      </c>
      <c r="K34"/>
    </row>
    <row r="35" spans="1:11">
      <c r="A35" t="s">
        <v>55</v>
      </c>
      <c r="B35" s="12">
        <v>0.2</v>
      </c>
      <c r="C35" s="10">
        <f>(1-B35)*$G$25</f>
        <v>1.6292843160600285</v>
      </c>
      <c r="D35" s="6">
        <f>$B40/C35</f>
        <v>63703.839559235421</v>
      </c>
      <c r="F35" t="s">
        <v>79</v>
      </c>
      <c r="K35"/>
    </row>
    <row r="36" spans="1:11">
      <c r="A36" t="s">
        <v>56</v>
      </c>
      <c r="B36" s="13">
        <v>41579</v>
      </c>
      <c r="C36" s="10"/>
      <c r="D36" s="6"/>
      <c r="F36" t="s">
        <v>71</v>
      </c>
      <c r="K36"/>
    </row>
    <row r="37" spans="1:11">
      <c r="A37" t="s">
        <v>57</v>
      </c>
      <c r="B37" s="42">
        <v>0.05</v>
      </c>
      <c r="D37" s="6"/>
      <c r="F37" t="s">
        <v>81</v>
      </c>
      <c r="K37"/>
    </row>
    <row r="38" spans="1:11">
      <c r="A38" t="s">
        <v>58</v>
      </c>
      <c r="B38" s="9">
        <v>100000</v>
      </c>
      <c r="D38" s="11"/>
      <c r="F38" t="s">
        <v>74</v>
      </c>
      <c r="K38" s="25"/>
    </row>
    <row r="39" spans="1:11">
      <c r="A39" t="s">
        <v>63</v>
      </c>
      <c r="B39" s="31">
        <f>B38*B37*($G$16-B36)/360</f>
        <v>3791.6666666666665</v>
      </c>
      <c r="D39" s="11"/>
      <c r="F39" t="s">
        <v>80</v>
      </c>
    </row>
    <row r="40" spans="1:11">
      <c r="A40" t="s">
        <v>69</v>
      </c>
      <c r="B40" s="31">
        <f>SUM(B38:B39)</f>
        <v>103791.66666666667</v>
      </c>
      <c r="C40" s="10"/>
      <c r="D40" s="11"/>
    </row>
    <row r="41" spans="1:11">
      <c r="A41" s="14"/>
      <c r="B41" s="15"/>
      <c r="C41" s="15"/>
      <c r="D41" s="15"/>
    </row>
    <row r="42" spans="1:11">
      <c r="A42" s="60" t="s">
        <v>48</v>
      </c>
      <c r="B42" s="7" t="s">
        <v>46</v>
      </c>
      <c r="C42" s="7" t="s">
        <v>14</v>
      </c>
      <c r="D42" s="7" t="s">
        <v>59</v>
      </c>
    </row>
    <row r="43" spans="1:11">
      <c r="A43" t="s">
        <v>54</v>
      </c>
      <c r="B43" s="9">
        <v>3000000</v>
      </c>
      <c r="C43" s="10">
        <f>$G$25*B43/$G$18</f>
        <v>1.0183026975375178</v>
      </c>
      <c r="D43" s="6">
        <f>$B49/C43</f>
        <v>101165.07293536968</v>
      </c>
    </row>
    <row r="44" spans="1:11">
      <c r="A44" t="s">
        <v>55</v>
      </c>
      <c r="B44" s="12">
        <v>0.2</v>
      </c>
      <c r="C44" s="10">
        <f>(1-B44)*$G$25</f>
        <v>1.6292843160600285</v>
      </c>
      <c r="D44" s="6">
        <f>$B49/C44</f>
        <v>63228.170584606043</v>
      </c>
    </row>
    <row r="45" spans="1:11">
      <c r="A45" t="s">
        <v>56</v>
      </c>
      <c r="B45" s="13">
        <v>41671</v>
      </c>
      <c r="C45" s="10"/>
      <c r="D45" s="6"/>
    </row>
    <row r="46" spans="1:11">
      <c r="A46" t="s">
        <v>57</v>
      </c>
      <c r="B46" s="12">
        <v>0.06</v>
      </c>
      <c r="D46" s="6"/>
    </row>
    <row r="47" spans="1:11">
      <c r="A47" t="s">
        <v>58</v>
      </c>
      <c r="B47" s="9">
        <v>100000</v>
      </c>
      <c r="D47" s="11"/>
    </row>
    <row r="48" spans="1:11">
      <c r="A48" t="s">
        <v>63</v>
      </c>
      <c r="B48" s="31">
        <f>B47*B46*($G$16-B45)/360</f>
        <v>3016.6666666666665</v>
      </c>
      <c r="D48" s="11"/>
    </row>
    <row r="49" spans="1:4">
      <c r="A49" t="s">
        <v>69</v>
      </c>
      <c r="B49" s="31">
        <f>SUM(B47:B48)</f>
        <v>103016.66666666667</v>
      </c>
      <c r="C49" s="11"/>
      <c r="D49" s="11"/>
    </row>
    <row r="50" spans="1:4">
      <c r="A50" s="14"/>
      <c r="B50" s="21"/>
      <c r="C50" s="15"/>
      <c r="D50" s="15"/>
    </row>
    <row r="51" spans="1:4">
      <c r="A51" s="60" t="s">
        <v>49</v>
      </c>
      <c r="B51" s="7" t="s">
        <v>46</v>
      </c>
      <c r="C51" s="7" t="s">
        <v>14</v>
      </c>
      <c r="D51" s="46" t="s">
        <v>59</v>
      </c>
    </row>
    <row r="52" spans="1:4">
      <c r="A52" t="s">
        <v>54</v>
      </c>
      <c r="B52" s="9">
        <v>10000000</v>
      </c>
      <c r="C52" s="10">
        <f>$G$25*B52/$G$18</f>
        <v>3.3943423251250593</v>
      </c>
      <c r="D52" s="6">
        <f>$B58/C52</f>
        <v>300868.29853331711</v>
      </c>
    </row>
    <row r="53" spans="1:4">
      <c r="A53" t="s">
        <v>55</v>
      </c>
      <c r="B53" s="12">
        <v>0.2</v>
      </c>
      <c r="C53" s="10">
        <f>(1-B53)*$G$25</f>
        <v>1.6292843160600285</v>
      </c>
      <c r="D53" s="6">
        <f>$B58/C53</f>
        <v>626808.95527774387</v>
      </c>
    </row>
    <row r="54" spans="1:4">
      <c r="A54" t="s">
        <v>56</v>
      </c>
      <c r="B54" s="13">
        <v>41699</v>
      </c>
      <c r="C54" s="10"/>
      <c r="D54" s="6"/>
    </row>
    <row r="55" spans="1:4">
      <c r="A55" t="s">
        <v>57</v>
      </c>
      <c r="B55" s="12">
        <v>0.05</v>
      </c>
      <c r="D55" s="6"/>
    </row>
    <row r="56" spans="1:4">
      <c r="A56" t="s">
        <v>58</v>
      </c>
      <c r="B56" s="9">
        <v>1000000</v>
      </c>
      <c r="D56" s="11"/>
    </row>
    <row r="57" spans="1:4">
      <c r="A57" t="s">
        <v>63</v>
      </c>
      <c r="B57" s="31">
        <f>B56*B55*($G$16-B54)/360</f>
        <v>21250</v>
      </c>
      <c r="D57" s="11"/>
    </row>
    <row r="58" spans="1:4">
      <c r="A58" t="s">
        <v>69</v>
      </c>
      <c r="B58" s="31">
        <f>SUM(B56:B57)</f>
        <v>1021250</v>
      </c>
      <c r="D58" s="11"/>
    </row>
  </sheetData>
  <conditionalFormatting sqref="K12">
    <cfRule type="expression" dxfId="1" priority="1">
      <formula>($J$12&gt;=0.98)*($J$12&lt;=1.02)</formula>
    </cfRule>
    <cfRule type="expression" dxfId="0" priority="2">
      <formula>($J$12&gt;1.02)+($J$12&lt;0.98)</formula>
    </cfRule>
  </conditionalFormatting>
  <pageMargins left="0.75" right="0.75" top="1" bottom="1" header="0.5" footer="0.5"/>
  <pageSetup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RecalcTotalShares">
                <anchor moveWithCells="1" sizeWithCells="1">
                  <from>
                    <xdr:col>8</xdr:col>
                    <xdr:colOff>203200</xdr:colOff>
                    <xdr:row>14</xdr:row>
                    <xdr:rowOff>76200</xdr:rowOff>
                  </from>
                  <to>
                    <xdr:col>9</xdr:col>
                    <xdr:colOff>1092200</xdr:colOff>
                    <xdr:row>25</xdr:row>
                    <xdr:rowOff>63500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Welcome</vt:lpstr>
      <vt:lpstr>Scenario1</vt:lpstr>
      <vt:lpstr>Scenario2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 HASLETT</dc:creator>
  <cp:lastModifiedBy>Atish Davda</cp:lastModifiedBy>
  <dcterms:created xsi:type="dcterms:W3CDTF">2013-10-30T04:46:09Z</dcterms:created>
  <dcterms:modified xsi:type="dcterms:W3CDTF">2013-11-04T22:36:54Z</dcterms:modified>
</cp:coreProperties>
</file>